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\Odder Varmeværk\Økonomi\Budget\2024\Varsling af prisstigning 2024\"/>
    </mc:Choice>
  </mc:AlternateContent>
  <xr:revisionPtr revIDLastSave="0" documentId="13_ncr:1_{8923AA7E-290B-4C93-A75C-D6C71B00F060}" xr6:coauthVersionLast="47" xr6:coauthVersionMax="47" xr10:uidLastSave="{00000000-0000-0000-0000-000000000000}"/>
  <bookViews>
    <workbookView xWindow="-120" yWindow="-120" windowWidth="29040" windowHeight="15840" xr2:uid="{F067621A-0E57-483E-8C35-7E5134940B6E}"/>
  </bookViews>
  <sheets>
    <sheet name="Odde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3" i="1"/>
  <c r="I44" i="1"/>
  <c r="I45" i="1"/>
  <c r="I46" i="1"/>
  <c r="I47" i="1" s="1"/>
  <c r="I48" i="1" s="1"/>
  <c r="I49" i="1" s="1"/>
  <c r="I50" i="1" s="1"/>
  <c r="I51" i="1" s="1"/>
  <c r="I52" i="1" s="1"/>
  <c r="I43" i="1"/>
  <c r="I42" i="1"/>
  <c r="I41" i="1"/>
  <c r="F28" i="1"/>
  <c r="F30" i="1"/>
  <c r="F29" i="1"/>
  <c r="G42" i="1"/>
  <c r="H42" i="1" s="1"/>
  <c r="G43" i="1"/>
  <c r="H43" i="1" s="1"/>
  <c r="G44" i="1"/>
  <c r="H44" i="1" s="1"/>
  <c r="G45" i="1"/>
  <c r="G46" i="1"/>
  <c r="G47" i="1"/>
  <c r="G48" i="1"/>
  <c r="G49" i="1"/>
  <c r="G50" i="1"/>
  <c r="G51" i="1"/>
  <c r="G52" i="1"/>
  <c r="G41" i="1"/>
  <c r="H41" i="1" s="1"/>
  <c r="H46" i="1" l="1"/>
  <c r="H45" i="1"/>
  <c r="H48" i="1"/>
  <c r="H49" i="1"/>
  <c r="H47" i="1"/>
  <c r="H51" i="1"/>
  <c r="H52" i="1"/>
  <c r="H50" i="1"/>
  <c r="G53" i="1"/>
  <c r="I55" i="1" s="1"/>
  <c r="H53" i="1" l="1"/>
  <c r="F15" i="1" s="1"/>
  <c r="E57" i="1" s="1"/>
  <c r="F57" i="1" l="1"/>
  <c r="G57" i="1"/>
  <c r="F17" i="1"/>
</calcChain>
</file>

<file path=xl/sharedStrings.xml><?xml version="1.0" encoding="utf-8"?>
<sst xmlns="http://schemas.openxmlformats.org/spreadsheetml/2006/main" count="39" uniqueCount="29">
  <si>
    <t>m2</t>
  </si>
  <si>
    <t>Hvor mange MWh bruger du årligt i varme</t>
  </si>
  <si>
    <t>MWh</t>
  </si>
  <si>
    <t>kr. inkl. moms</t>
  </si>
  <si>
    <t>For at beregne din varmeregning skal du taste boligarealet og dit varmeforbrug i MWh</t>
  </si>
  <si>
    <t xml:space="preserve">Tidligere års varmeforbrug og areal kan du finde i eForsyning, under mine dokumenter. </t>
  </si>
  <si>
    <t>Beregningsgrundlag:</t>
  </si>
  <si>
    <t>Pris pr. MWh</t>
  </si>
  <si>
    <t>Hvor stort er din bolig (BBR-areal)*</t>
  </si>
  <si>
    <t>*(kælderareal skal kun medtages med 50% i ovenstående areal).</t>
  </si>
  <si>
    <t>Vejledende varmeregning i 2023</t>
  </si>
  <si>
    <t>Motivationsbidraget er ikke medtaget i ovenstående beregning</t>
  </si>
  <si>
    <t>i området markeret med grønt.</t>
  </si>
  <si>
    <t>Energisalg, ODDER</t>
  </si>
  <si>
    <t>MWh/mdr</t>
  </si>
  <si>
    <t>%/mdr</t>
  </si>
  <si>
    <t>MWh akk</t>
  </si>
  <si>
    <t>% akk</t>
  </si>
  <si>
    <t>Vejledende varmeregning i 2024</t>
  </si>
  <si>
    <t>pr. 01.01.2024</t>
  </si>
  <si>
    <t>pr. 01.02.2024</t>
  </si>
  <si>
    <t>pr. 01.01.2023</t>
  </si>
  <si>
    <t>2023/2024</t>
  </si>
  <si>
    <t>SKAL SKJULES</t>
  </si>
  <si>
    <t>Abonnementsbidrag pr. år.</t>
  </si>
  <si>
    <t>Effekt bidrag, Pris pr. m2 boligenhed</t>
  </si>
  <si>
    <t>Gældende for Odder by</t>
  </si>
  <si>
    <t>Prisstigning i %</t>
  </si>
  <si>
    <t>Forskel pr. måned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</si>
</sst>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0\ _k_r_._-;\-* #,##0.00\ _k_r_._-;_-* &quot;-&quot;??\ _k_r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43" fontId="0" fillId="3" borderId="0" xfId="1" applyFont="1" applyFill="1" applyBorder="1" applyProtection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43" fontId="0" fillId="3" borderId="7" xfId="1" applyFont="1" applyFill="1" applyBorder="1" applyProtection="1"/>
    <xf numFmtId="0" fontId="0" fillId="3" borderId="8" xfId="0" applyFill="1" applyBorder="1"/>
    <xf numFmtId="43" fontId="0" fillId="4" borderId="2" xfId="1" applyFont="1" applyFill="1" applyBorder="1" applyProtection="1"/>
    <xf numFmtId="43" fontId="0" fillId="4" borderId="0" xfId="1" applyFont="1" applyFill="1" applyBorder="1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43" fontId="0" fillId="0" borderId="0" xfId="1" applyFont="1" applyBorder="1"/>
    <xf numFmtId="165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5" borderId="2" xfId="0" applyFill="1" applyBorder="1"/>
    <xf numFmtId="0" fontId="2" fillId="4" borderId="0" xfId="0" applyFont="1" applyFill="1"/>
    <xf numFmtId="0" fontId="2" fillId="4" borderId="1" xfId="0" applyFont="1" applyFill="1" applyBorder="1"/>
    <xf numFmtId="165" fontId="0" fillId="0" borderId="7" xfId="0" applyNumberFormat="1" applyBorder="1"/>
    <xf numFmtId="10" fontId="0" fillId="0" borderId="7" xfId="2" applyNumberFormat="1" applyFont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D36E8-F4CB-4CFC-A226-AE5A0EB8B4A3}">
  <dimension ref="A1:J58"/>
  <sheetViews>
    <sheetView tabSelected="1" workbookViewId="0">
      <selection activeCell="F10" sqref="F10"/>
    </sheetView>
  </sheetViews>
  <sheetFormatPr defaultRowHeight="15" x14ac:dyDescent="0.25"/>
  <cols>
    <col min="1" max="1" width="5" customWidth="1"/>
    <col min="4" max="4" width="19.85546875" customWidth="1"/>
    <col min="5" max="5" width="13.42578125" customWidth="1"/>
    <col min="6" max="6" width="10.5703125" bestFit="1" customWidth="1"/>
    <col min="7" max="7" width="10.7109375" bestFit="1" customWidth="1"/>
    <col min="8" max="8" width="8" customWidth="1"/>
    <col min="9" max="9" width="13.42578125" bestFit="1" customWidth="1"/>
    <col min="10" max="10" width="12.28515625" bestFit="1" customWidth="1"/>
  </cols>
  <sheetData>
    <row r="1" spans="1:8" x14ac:dyDescent="0.25">
      <c r="A1" s="38" t="s">
        <v>26</v>
      </c>
      <c r="B1" s="4"/>
      <c r="C1" s="4"/>
      <c r="D1" s="4"/>
      <c r="E1" s="4"/>
      <c r="F1" s="4"/>
      <c r="G1" s="4"/>
      <c r="H1" s="5"/>
    </row>
    <row r="2" spans="1:8" x14ac:dyDescent="0.25">
      <c r="A2" s="6"/>
      <c r="B2" s="7"/>
      <c r="C2" s="7"/>
      <c r="D2" s="7"/>
      <c r="E2" s="7"/>
      <c r="F2" s="7"/>
      <c r="G2" s="7"/>
      <c r="H2" s="8"/>
    </row>
    <row r="3" spans="1:8" x14ac:dyDescent="0.25">
      <c r="A3" s="6" t="s">
        <v>4</v>
      </c>
      <c r="B3" s="7"/>
      <c r="C3" s="7"/>
      <c r="D3" s="7"/>
      <c r="E3" s="7"/>
      <c r="F3" s="7"/>
      <c r="G3" s="7"/>
      <c r="H3" s="8"/>
    </row>
    <row r="4" spans="1:8" x14ac:dyDescent="0.25">
      <c r="A4" s="6" t="s">
        <v>12</v>
      </c>
      <c r="B4" s="7"/>
      <c r="C4" s="7"/>
      <c r="D4" s="7"/>
      <c r="E4" s="7"/>
      <c r="F4" s="7"/>
      <c r="G4" s="7"/>
      <c r="H4" s="8"/>
    </row>
    <row r="5" spans="1:8" x14ac:dyDescent="0.25">
      <c r="A5" s="6" t="s">
        <v>5</v>
      </c>
      <c r="B5" s="7"/>
      <c r="C5" s="7"/>
      <c r="D5" s="7"/>
      <c r="E5" s="7"/>
      <c r="F5" s="7"/>
      <c r="G5" s="7"/>
      <c r="H5" s="8"/>
    </row>
    <row r="6" spans="1:8" x14ac:dyDescent="0.25">
      <c r="A6" s="9"/>
      <c r="B6" s="10"/>
      <c r="C6" s="10"/>
      <c r="D6" s="10"/>
      <c r="E6" s="10"/>
      <c r="F6" s="10"/>
      <c r="G6" s="10"/>
      <c r="H6" s="11"/>
    </row>
    <row r="7" spans="1:8" x14ac:dyDescent="0.25">
      <c r="A7" s="3"/>
      <c r="B7" s="4"/>
      <c r="C7" s="4"/>
      <c r="D7" s="4"/>
      <c r="E7" s="4"/>
      <c r="F7" s="4"/>
      <c r="G7" s="4"/>
      <c r="H7" s="5"/>
    </row>
    <row r="8" spans="1:8" x14ac:dyDescent="0.25">
      <c r="A8" s="6"/>
      <c r="B8" s="7" t="s">
        <v>8</v>
      </c>
      <c r="C8" s="7"/>
      <c r="D8" s="7"/>
      <c r="E8" s="7"/>
      <c r="F8" s="1">
        <v>130</v>
      </c>
      <c r="G8" s="7" t="s">
        <v>0</v>
      </c>
      <c r="H8" s="8"/>
    </row>
    <row r="9" spans="1:8" x14ac:dyDescent="0.25">
      <c r="A9" s="6"/>
      <c r="B9" s="7" t="s">
        <v>1</v>
      </c>
      <c r="C9" s="7"/>
      <c r="D9" s="7"/>
      <c r="E9" s="7"/>
      <c r="F9" s="2">
        <v>18.100000000000001</v>
      </c>
      <c r="G9" s="7" t="s">
        <v>2</v>
      </c>
      <c r="H9" s="8"/>
    </row>
    <row r="10" spans="1:8" x14ac:dyDescent="0.25">
      <c r="A10" s="6"/>
      <c r="B10" s="7"/>
      <c r="C10" s="7"/>
      <c r="D10" s="7"/>
      <c r="E10" s="7"/>
      <c r="F10" s="7"/>
      <c r="G10" s="7"/>
      <c r="H10" s="8"/>
    </row>
    <row r="11" spans="1:8" x14ac:dyDescent="0.25">
      <c r="A11" s="9"/>
      <c r="B11" s="10"/>
      <c r="C11" s="10"/>
      <c r="D11" s="10"/>
      <c r="E11" s="10"/>
      <c r="F11" s="10"/>
      <c r="G11" s="10"/>
      <c r="H11" s="11"/>
    </row>
    <row r="12" spans="1:8" x14ac:dyDescent="0.25">
      <c r="A12" s="12"/>
      <c r="B12" s="13"/>
      <c r="C12" s="13"/>
      <c r="D12" s="13"/>
      <c r="E12" s="13"/>
      <c r="F12" s="13"/>
      <c r="G12" s="13"/>
      <c r="H12" s="14"/>
    </row>
    <row r="13" spans="1:8" x14ac:dyDescent="0.25">
      <c r="A13" s="15"/>
      <c r="B13" s="16" t="s">
        <v>10</v>
      </c>
      <c r="C13" s="16"/>
      <c r="D13" s="16"/>
      <c r="E13" s="16"/>
      <c r="F13" s="17">
        <f>(F8*F27)+(F9*F28)+F26</f>
        <v>15068.9375</v>
      </c>
      <c r="G13" s="16" t="s">
        <v>3</v>
      </c>
      <c r="H13" s="18"/>
    </row>
    <row r="14" spans="1:8" x14ac:dyDescent="0.25">
      <c r="A14" s="15"/>
      <c r="B14" s="16"/>
      <c r="C14" s="16"/>
      <c r="D14" s="16"/>
      <c r="E14" s="16"/>
      <c r="F14" s="17"/>
      <c r="G14" s="16"/>
      <c r="H14" s="18"/>
    </row>
    <row r="15" spans="1:8" x14ac:dyDescent="0.25">
      <c r="A15" s="15"/>
      <c r="B15" s="16" t="s">
        <v>18</v>
      </c>
      <c r="C15" s="16"/>
      <c r="D15" s="16"/>
      <c r="E15" s="16"/>
      <c r="F15" s="17">
        <f>(F8*F27)+H53+F26</f>
        <v>17817.675900000002</v>
      </c>
      <c r="G15" s="16" t="s">
        <v>3</v>
      </c>
      <c r="H15" s="18"/>
    </row>
    <row r="16" spans="1:8" x14ac:dyDescent="0.25">
      <c r="A16" s="15"/>
      <c r="B16" s="16"/>
      <c r="C16" s="16"/>
      <c r="D16" s="16"/>
      <c r="E16" s="16"/>
      <c r="F16" s="17"/>
      <c r="G16" s="16"/>
      <c r="H16" s="18"/>
    </row>
    <row r="17" spans="1:10" x14ac:dyDescent="0.25">
      <c r="A17" s="15"/>
      <c r="B17" s="16" t="s">
        <v>28</v>
      </c>
      <c r="C17" s="16"/>
      <c r="D17" s="16"/>
      <c r="E17" s="16"/>
      <c r="F17" s="17">
        <f>(F15-F13)/12</f>
        <v>229.0615333333335</v>
      </c>
      <c r="G17" s="16" t="s">
        <v>3</v>
      </c>
      <c r="H17" s="18"/>
      <c r="J17" s="32"/>
    </row>
    <row r="18" spans="1:10" x14ac:dyDescent="0.25">
      <c r="A18" s="19"/>
      <c r="B18" s="20"/>
      <c r="C18" s="20"/>
      <c r="D18" s="20"/>
      <c r="E18" s="20"/>
      <c r="F18" s="21"/>
      <c r="G18" s="20"/>
      <c r="H18" s="22"/>
    </row>
    <row r="19" spans="1:10" x14ac:dyDescent="0.25">
      <c r="A19" s="3"/>
      <c r="B19" s="4"/>
      <c r="C19" s="4"/>
      <c r="D19" s="4"/>
      <c r="E19" s="4"/>
      <c r="F19" s="23"/>
      <c r="G19" s="4"/>
      <c r="H19" s="5"/>
    </row>
    <row r="20" spans="1:10" x14ac:dyDescent="0.25">
      <c r="A20" s="6"/>
      <c r="B20" s="7"/>
      <c r="C20" s="7"/>
      <c r="D20" s="7"/>
      <c r="E20" s="7"/>
      <c r="F20" s="7"/>
      <c r="G20" s="7"/>
      <c r="H20" s="8"/>
    </row>
    <row r="21" spans="1:10" x14ac:dyDescent="0.25">
      <c r="A21" s="6"/>
      <c r="B21" s="7" t="s">
        <v>9</v>
      </c>
      <c r="C21" s="7"/>
      <c r="D21" s="7"/>
      <c r="E21" s="7"/>
      <c r="F21" s="7"/>
      <c r="G21" s="7"/>
      <c r="H21" s="8"/>
    </row>
    <row r="22" spans="1:10" x14ac:dyDescent="0.25">
      <c r="A22" s="6"/>
      <c r="B22" s="7" t="s">
        <v>11</v>
      </c>
      <c r="C22" s="7"/>
      <c r="D22" s="7"/>
      <c r="E22" s="7"/>
      <c r="F22" s="7"/>
      <c r="G22" s="7"/>
      <c r="H22" s="8"/>
    </row>
    <row r="23" spans="1:10" x14ac:dyDescent="0.25">
      <c r="A23" s="6"/>
      <c r="B23" s="7"/>
      <c r="C23" s="7"/>
      <c r="D23" s="7"/>
      <c r="E23" s="7"/>
      <c r="F23" s="7"/>
      <c r="G23" s="7"/>
      <c r="H23" s="8"/>
    </row>
    <row r="24" spans="1:10" x14ac:dyDescent="0.25">
      <c r="A24" s="6"/>
      <c r="B24" s="7"/>
      <c r="C24" s="7"/>
      <c r="D24" s="7"/>
      <c r="E24" s="7"/>
      <c r="F24" s="7"/>
      <c r="G24" s="7"/>
      <c r="H24" s="8"/>
    </row>
    <row r="25" spans="1:10" x14ac:dyDescent="0.25">
      <c r="A25" s="6"/>
      <c r="B25" s="37" t="s">
        <v>6</v>
      </c>
      <c r="C25" s="7"/>
      <c r="D25" s="7"/>
      <c r="E25" s="7"/>
      <c r="F25" s="7"/>
      <c r="G25" s="7"/>
      <c r="H25" s="8"/>
    </row>
    <row r="26" spans="1:10" x14ac:dyDescent="0.25">
      <c r="A26" s="6"/>
      <c r="B26" s="7" t="s">
        <v>24</v>
      </c>
      <c r="C26" s="7"/>
      <c r="D26" s="7"/>
      <c r="E26" s="7" t="s">
        <v>22</v>
      </c>
      <c r="F26" s="24">
        <f>1000*1.25</f>
        <v>1250</v>
      </c>
      <c r="G26" s="7" t="s">
        <v>3</v>
      </c>
      <c r="H26" s="8"/>
    </row>
    <row r="27" spans="1:10" x14ac:dyDescent="0.25">
      <c r="A27" s="6"/>
      <c r="B27" s="7" t="s">
        <v>25</v>
      </c>
      <c r="C27" s="7"/>
      <c r="D27" s="7"/>
      <c r="E27" s="7" t="s">
        <v>22</v>
      </c>
      <c r="F27" s="24">
        <f>18*1.25</f>
        <v>22.5</v>
      </c>
      <c r="G27" s="7" t="s">
        <v>3</v>
      </c>
      <c r="H27" s="8"/>
    </row>
    <row r="28" spans="1:10" x14ac:dyDescent="0.25">
      <c r="A28" s="6"/>
      <c r="B28" s="7" t="s">
        <v>7</v>
      </c>
      <c r="C28" s="7"/>
      <c r="D28" s="7"/>
      <c r="E28" s="7" t="s">
        <v>21</v>
      </c>
      <c r="F28" s="24">
        <f>481.5*1.25</f>
        <v>601.875</v>
      </c>
      <c r="G28" s="7" t="s">
        <v>3</v>
      </c>
      <c r="H28" s="8"/>
    </row>
    <row r="29" spans="1:10" x14ac:dyDescent="0.25">
      <c r="A29" s="6"/>
      <c r="B29" s="7" t="s">
        <v>7</v>
      </c>
      <c r="C29" s="7"/>
      <c r="D29" s="7"/>
      <c r="E29" s="7" t="s">
        <v>19</v>
      </c>
      <c r="F29" s="24">
        <f>548*1.25</f>
        <v>685</v>
      </c>
      <c r="G29" s="7" t="s">
        <v>3</v>
      </c>
      <c r="H29" s="8"/>
    </row>
    <row r="30" spans="1:10" x14ac:dyDescent="0.25">
      <c r="A30" s="6"/>
      <c r="B30" s="7" t="s">
        <v>7</v>
      </c>
      <c r="C30" s="7"/>
      <c r="D30" s="7"/>
      <c r="E30" s="7" t="s">
        <v>20</v>
      </c>
      <c r="F30" s="24">
        <f>614*1.25</f>
        <v>767.5</v>
      </c>
      <c r="G30" s="7" t="s">
        <v>3</v>
      </c>
      <c r="H30" s="8"/>
    </row>
    <row r="31" spans="1:10" x14ac:dyDescent="0.25">
      <c r="A31" s="9"/>
      <c r="B31" s="10"/>
      <c r="C31" s="10"/>
      <c r="D31" s="10"/>
      <c r="E31" s="10"/>
      <c r="F31" s="10"/>
      <c r="G31" s="10"/>
      <c r="H31" s="11"/>
    </row>
    <row r="36" spans="1:10" hidden="1" x14ac:dyDescent="0.25"/>
    <row r="37" spans="1:10" hidden="1" x14ac:dyDescent="0.25">
      <c r="A37" s="25"/>
      <c r="B37" s="26"/>
      <c r="C37" s="26"/>
      <c r="D37" s="26"/>
      <c r="E37" s="36" t="s">
        <v>23</v>
      </c>
      <c r="F37" s="26"/>
      <c r="G37" s="26"/>
      <c r="H37" s="26"/>
      <c r="I37" s="26"/>
      <c r="J37" s="27"/>
    </row>
    <row r="38" spans="1:10" hidden="1" x14ac:dyDescent="0.25">
      <c r="A38" s="28"/>
      <c r="J38" s="29"/>
    </row>
    <row r="39" spans="1:10" hidden="1" x14ac:dyDescent="0.25">
      <c r="A39" s="28"/>
      <c r="B39" t="s">
        <v>13</v>
      </c>
      <c r="J39" s="29"/>
    </row>
    <row r="40" spans="1:10" hidden="1" x14ac:dyDescent="0.25">
      <c r="A40" s="28"/>
      <c r="B40" t="s">
        <v>14</v>
      </c>
      <c r="C40" t="s">
        <v>15</v>
      </c>
      <c r="D40" t="s">
        <v>16</v>
      </c>
      <c r="E40" t="s">
        <v>17</v>
      </c>
      <c r="J40" s="29"/>
    </row>
    <row r="41" spans="1:10" hidden="1" x14ac:dyDescent="0.25">
      <c r="A41" s="28"/>
      <c r="B41">
        <v>16233.808465418009</v>
      </c>
      <c r="C41" s="30">
        <v>16.68</v>
      </c>
      <c r="D41">
        <v>16233.808465418011</v>
      </c>
      <c r="E41">
        <v>16.680000000000003</v>
      </c>
      <c r="G41" s="31">
        <f>$F$9*C41%</f>
        <v>3.0190800000000002</v>
      </c>
      <c r="H41" s="32">
        <f>G41*I41</f>
        <v>2068.0698000000002</v>
      </c>
      <c r="I41">
        <f>548*1.25</f>
        <v>685</v>
      </c>
      <c r="J41" s="29"/>
    </row>
    <row r="42" spans="1:10" hidden="1" x14ac:dyDescent="0.25">
      <c r="A42" s="28"/>
      <c r="B42">
        <v>15202.163562939408</v>
      </c>
      <c r="C42" s="30">
        <v>15.62</v>
      </c>
      <c r="D42">
        <v>31435.972028357424</v>
      </c>
      <c r="E42">
        <v>32.300000000000004</v>
      </c>
      <c r="G42" s="31">
        <f t="shared" ref="G42:G52" si="0">$F$9*C42%</f>
        <v>2.8272200000000005</v>
      </c>
      <c r="H42" s="32">
        <f t="shared" ref="H42:H52" si="1">G42*I42</f>
        <v>2169.8913500000003</v>
      </c>
      <c r="I42">
        <f>614*1.25</f>
        <v>767.5</v>
      </c>
      <c r="J42" s="29"/>
    </row>
    <row r="43" spans="1:10" hidden="1" x14ac:dyDescent="0.25">
      <c r="A43" s="28"/>
      <c r="B43">
        <v>13888.276187141186</v>
      </c>
      <c r="C43" s="30">
        <v>14.27</v>
      </c>
      <c r="D43">
        <v>45324.248215498606</v>
      </c>
      <c r="E43">
        <v>46.570000000000007</v>
      </c>
      <c r="G43" s="31">
        <f t="shared" si="0"/>
        <v>2.5828700000000002</v>
      </c>
      <c r="H43" s="32">
        <f t="shared" si="1"/>
        <v>1982.3527250000002</v>
      </c>
      <c r="I43">
        <f>I42</f>
        <v>767.5</v>
      </c>
      <c r="J43" s="29"/>
    </row>
    <row r="44" spans="1:10" hidden="1" x14ac:dyDescent="0.25">
      <c r="A44" s="28"/>
      <c r="B44">
        <v>9722.7665809068294</v>
      </c>
      <c r="C44" s="30">
        <v>9.99</v>
      </c>
      <c r="D44">
        <v>55047.014796405441</v>
      </c>
      <c r="E44">
        <v>56.560000000000009</v>
      </c>
      <c r="G44" s="31">
        <f t="shared" si="0"/>
        <v>1.8081900000000002</v>
      </c>
      <c r="H44" s="32">
        <f t="shared" si="1"/>
        <v>1387.7858250000002</v>
      </c>
      <c r="I44">
        <f t="shared" ref="I44:I52" si="2">I43</f>
        <v>767.5</v>
      </c>
      <c r="J44" s="29"/>
    </row>
    <row r="45" spans="1:10" hidden="1" x14ac:dyDescent="0.25">
      <c r="A45" s="28"/>
      <c r="B45">
        <v>4817.5870445934743</v>
      </c>
      <c r="C45" s="30">
        <v>4.95</v>
      </c>
      <c r="D45">
        <v>59864.601840998919</v>
      </c>
      <c r="E45">
        <v>61.510000000000019</v>
      </c>
      <c r="G45" s="31">
        <f t="shared" si="0"/>
        <v>0.89595000000000014</v>
      </c>
      <c r="H45" s="32">
        <f t="shared" si="1"/>
        <v>687.64162500000009</v>
      </c>
      <c r="I45">
        <f t="shared" si="2"/>
        <v>767.5</v>
      </c>
      <c r="J45" s="29"/>
    </row>
    <row r="46" spans="1:10" hidden="1" x14ac:dyDescent="0.25">
      <c r="A46" s="28"/>
      <c r="B46">
        <v>1810.2448288775479</v>
      </c>
      <c r="C46" s="30">
        <v>1.86</v>
      </c>
      <c r="D46">
        <v>61674.846669876468</v>
      </c>
      <c r="E46">
        <v>63.370000000000019</v>
      </c>
      <c r="G46" s="31">
        <f t="shared" si="0"/>
        <v>0.33666000000000007</v>
      </c>
      <c r="H46" s="32">
        <f t="shared" si="1"/>
        <v>258.38655000000006</v>
      </c>
      <c r="I46">
        <f t="shared" si="2"/>
        <v>767.5</v>
      </c>
      <c r="J46" s="29"/>
    </row>
    <row r="47" spans="1:10" hidden="1" x14ac:dyDescent="0.25">
      <c r="A47" s="28"/>
      <c r="B47">
        <v>691.00743467906386</v>
      </c>
      <c r="C47" s="30">
        <v>0.71</v>
      </c>
      <c r="D47">
        <v>62365.854104555539</v>
      </c>
      <c r="E47">
        <v>64.080000000000027</v>
      </c>
      <c r="G47" s="31">
        <f t="shared" si="0"/>
        <v>0.12851000000000001</v>
      </c>
      <c r="H47" s="32">
        <f t="shared" si="1"/>
        <v>98.631425000000007</v>
      </c>
      <c r="I47">
        <f t="shared" si="2"/>
        <v>767.5</v>
      </c>
      <c r="J47" s="29"/>
    </row>
    <row r="48" spans="1:10" hidden="1" x14ac:dyDescent="0.25">
      <c r="A48" s="28"/>
      <c r="B48">
        <v>564.48494663923532</v>
      </c>
      <c r="C48" s="30">
        <v>0.57999999999999996</v>
      </c>
      <c r="D48">
        <v>62930.33905119478</v>
      </c>
      <c r="E48">
        <v>64.660000000000025</v>
      </c>
      <c r="G48" s="31">
        <f t="shared" si="0"/>
        <v>0.10498</v>
      </c>
      <c r="H48" s="32">
        <f t="shared" si="1"/>
        <v>80.572150000000008</v>
      </c>
      <c r="I48">
        <f t="shared" si="2"/>
        <v>767.5</v>
      </c>
      <c r="J48" s="29"/>
    </row>
    <row r="49" spans="1:10" hidden="1" x14ac:dyDescent="0.25">
      <c r="A49" s="28"/>
      <c r="B49">
        <v>2841.8897313561502</v>
      </c>
      <c r="C49" s="30">
        <v>2.92</v>
      </c>
      <c r="D49">
        <v>65772.228782550927</v>
      </c>
      <c r="E49">
        <v>67.580000000000027</v>
      </c>
      <c r="G49" s="31">
        <f t="shared" si="0"/>
        <v>0.5285200000000001</v>
      </c>
      <c r="H49" s="32">
        <f t="shared" si="1"/>
        <v>405.6391000000001</v>
      </c>
      <c r="I49">
        <f t="shared" si="2"/>
        <v>767.5</v>
      </c>
      <c r="J49" s="29"/>
    </row>
    <row r="50" spans="1:10" hidden="1" x14ac:dyDescent="0.25">
      <c r="A50" s="28"/>
      <c r="B50">
        <v>6472.1118881912325</v>
      </c>
      <c r="C50" s="30">
        <v>6.65</v>
      </c>
      <c r="D50">
        <v>72244.340670742153</v>
      </c>
      <c r="E50">
        <v>74.230000000000018</v>
      </c>
      <c r="G50" s="31">
        <f t="shared" si="0"/>
        <v>1.2036500000000001</v>
      </c>
      <c r="H50" s="32">
        <f t="shared" si="1"/>
        <v>923.80137500000012</v>
      </c>
      <c r="I50">
        <f t="shared" si="2"/>
        <v>767.5</v>
      </c>
      <c r="J50" s="29"/>
    </row>
    <row r="51" spans="1:10" hidden="1" x14ac:dyDescent="0.25">
      <c r="A51" s="28"/>
      <c r="B51">
        <v>10666.81899166555</v>
      </c>
      <c r="C51" s="30">
        <v>10.96</v>
      </c>
      <c r="D51">
        <v>82911.159662407706</v>
      </c>
      <c r="E51">
        <v>85.190000000000026</v>
      </c>
      <c r="G51" s="31">
        <f t="shared" si="0"/>
        <v>1.9837600000000002</v>
      </c>
      <c r="H51" s="32">
        <f t="shared" si="1"/>
        <v>1522.5358000000001</v>
      </c>
      <c r="I51">
        <f t="shared" si="2"/>
        <v>767.5</v>
      </c>
      <c r="J51" s="29"/>
    </row>
    <row r="52" spans="1:10" hidden="1" x14ac:dyDescent="0.25">
      <c r="A52" s="28"/>
      <c r="B52">
        <v>14413.831137460475</v>
      </c>
      <c r="C52" s="30">
        <v>14.81</v>
      </c>
      <c r="D52">
        <v>97324.990799868174</v>
      </c>
      <c r="E52">
        <v>100.00000000000003</v>
      </c>
      <c r="G52" s="31">
        <f t="shared" si="0"/>
        <v>2.6806100000000002</v>
      </c>
      <c r="H52" s="32">
        <f t="shared" si="1"/>
        <v>2057.3681750000001</v>
      </c>
      <c r="I52">
        <f t="shared" si="2"/>
        <v>767.5</v>
      </c>
      <c r="J52" s="29"/>
    </row>
    <row r="53" spans="1:10" hidden="1" x14ac:dyDescent="0.25">
      <c r="A53" s="28"/>
      <c r="B53">
        <v>97324.990799868159</v>
      </c>
      <c r="C53" s="30">
        <v>100</v>
      </c>
      <c r="G53" s="31">
        <f>SUM(G41:G52)</f>
        <v>18.100000000000001</v>
      </c>
      <c r="H53" s="31">
        <f>SUM(H41:H52)</f>
        <v>13642.6759</v>
      </c>
      <c r="J53" s="29"/>
    </row>
    <row r="54" spans="1:10" hidden="1" x14ac:dyDescent="0.25">
      <c r="A54" s="28"/>
      <c r="J54" s="29"/>
    </row>
    <row r="55" spans="1:10" hidden="1" x14ac:dyDescent="0.25">
      <c r="A55" s="28"/>
      <c r="I55" s="32">
        <f>614*G53*1.25</f>
        <v>13891.750000000002</v>
      </c>
      <c r="J55" s="29"/>
    </row>
    <row r="56" spans="1:10" hidden="1" x14ac:dyDescent="0.25">
      <c r="A56" s="28"/>
      <c r="J56" s="29"/>
    </row>
    <row r="57" spans="1:10" hidden="1" x14ac:dyDescent="0.25">
      <c r="A57" s="33"/>
      <c r="B57" s="34"/>
      <c r="C57" s="34"/>
      <c r="D57" s="34" t="s">
        <v>27</v>
      </c>
      <c r="E57" s="39">
        <f>F15-F13</f>
        <v>2748.738400000002</v>
      </c>
      <c r="F57" s="40">
        <f>E57/F13</f>
        <v>0.18241089658776552</v>
      </c>
      <c r="G57" s="39">
        <f>E57/12</f>
        <v>229.0615333333335</v>
      </c>
      <c r="H57" s="34"/>
      <c r="I57" s="34"/>
      <c r="J57" s="35"/>
    </row>
    <row r="58" spans="1:10" hidden="1" x14ac:dyDescent="0.25"/>
  </sheetData>
  <sheetProtection algorithmName="SHA-512" hashValue="eFFAOLZWf7LKJSjne05d5Vtp2YtBFMT+qebyqDqgKyKL4EgAcTj/H7XdB9TrbQEaeKJhWYQ84nsMqY9z0TLWsA==" saltValue="A6CbIppPVcLvdM0AqY9Ncw==" spinCount="100000" sheet="1"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Odder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Line W. Thierry</dc:creator>
  <cp:lastModifiedBy>Line W. Thierry</cp:lastModifiedBy>
  <dcterms:created xsi:type="dcterms:W3CDTF">2022-11-29T15:15:20Z</dcterms:created>
  <dcterms:modified xsi:type="dcterms:W3CDTF">2023-10-22T11:12:05Z</dcterms:modified>
</cp:coreProperties>
</file>